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sm.ee/dhs/webdav/d9168f01f451526e21ea7ce06eee3b49e410777d/46902062720/c18f0479-9c18-42c7-a5b0-7fee38bf622a/"/>
    </mc:Choice>
  </mc:AlternateContent>
  <xr:revisionPtr revIDLastSave="0" documentId="13_ncr:40000001_{E6218D40-6EA5-43C3-B00A-BCECD2A5C0A5}" xr6:coauthVersionLast="47" xr6:coauthVersionMax="47" xr10:uidLastSave="{00000000-0000-0000-0000-000000000000}"/>
  <bookViews>
    <workbookView xWindow="-110" yWindow="-110" windowWidth="19420" windowHeight="10300" xr2:uid="{B2C39FF5-DE2F-40C5-B709-656E7F95CB7E}"/>
  </bookViews>
  <sheets>
    <sheet name="Leh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" i="1" l="1"/>
  <c r="V16" i="1"/>
  <c r="V13" i="1"/>
  <c r="U17" i="1"/>
  <c r="U16" i="1"/>
  <c r="U13" i="1"/>
  <c r="T17" i="1"/>
  <c r="T16" i="1"/>
  <c r="T13" i="1"/>
  <c r="R17" i="1"/>
  <c r="R16" i="1"/>
  <c r="R13" i="1"/>
  <c r="Q17" i="1"/>
  <c r="Q16" i="1"/>
  <c r="Q13" i="1"/>
  <c r="P17" i="1"/>
  <c r="P16" i="1"/>
  <c r="P13" i="1"/>
  <c r="C13" i="1"/>
  <c r="G13" i="1"/>
  <c r="J20" i="1"/>
  <c r="I20" i="1"/>
  <c r="H20" i="1"/>
  <c r="F20" i="1"/>
  <c r="E20" i="1"/>
  <c r="D20" i="1"/>
  <c r="D19" i="1" l="1"/>
  <c r="H33" i="1"/>
  <c r="H34" i="1"/>
  <c r="H32" i="1"/>
  <c r="J34" i="1"/>
  <c r="J33" i="1"/>
  <c r="J32" i="1"/>
  <c r="S22" i="1"/>
  <c r="O22" i="1"/>
  <c r="K22" i="1"/>
  <c r="K21" i="1"/>
  <c r="G22" i="1"/>
  <c r="G21" i="1"/>
  <c r="C22" i="1"/>
  <c r="C21" i="1"/>
  <c r="D21" i="1" s="1"/>
  <c r="D22" i="1"/>
  <c r="V22" i="1" l="1"/>
  <c r="V19" i="1" s="1"/>
  <c r="U22" i="1"/>
  <c r="U19" i="1" s="1"/>
  <c r="T22" i="1"/>
  <c r="R22" i="1"/>
  <c r="R19" i="1" s="1"/>
  <c r="Q22" i="1"/>
  <c r="Q19" i="1" s="1"/>
  <c r="P22" i="1"/>
  <c r="P19" i="1" s="1"/>
  <c r="N22" i="1"/>
  <c r="N21" i="1"/>
  <c r="M22" i="1"/>
  <c r="M21" i="1"/>
  <c r="L22" i="1"/>
  <c r="L21" i="1"/>
  <c r="L19" i="1" s="1"/>
  <c r="J22" i="1"/>
  <c r="J21" i="1"/>
  <c r="I22" i="1"/>
  <c r="I21" i="1"/>
  <c r="I19" i="1" s="1"/>
  <c r="H22" i="1"/>
  <c r="H21" i="1"/>
  <c r="H19" i="1" s="1"/>
  <c r="F22" i="1"/>
  <c r="F21" i="1"/>
  <c r="F19" i="1" s="1"/>
  <c r="E22" i="1"/>
  <c r="E21" i="1"/>
  <c r="W22" i="1"/>
  <c r="T19" i="1"/>
  <c r="S23" i="1"/>
  <c r="K23" i="1"/>
  <c r="G23" i="1"/>
  <c r="S21" i="1"/>
  <c r="O21" i="1"/>
  <c r="S20" i="1"/>
  <c r="O20" i="1"/>
  <c r="O19" i="1" s="1"/>
  <c r="K20" i="1"/>
  <c r="N14" i="1"/>
  <c r="N15" i="1"/>
  <c r="N16" i="1"/>
  <c r="N17" i="1"/>
  <c r="M14" i="1"/>
  <c r="M15" i="1"/>
  <c r="M16" i="1"/>
  <c r="M17" i="1"/>
  <c r="L14" i="1"/>
  <c r="L15" i="1"/>
  <c r="L16" i="1"/>
  <c r="L17" i="1"/>
  <c r="J14" i="1"/>
  <c r="J15" i="1"/>
  <c r="J16" i="1"/>
  <c r="J17" i="1"/>
  <c r="I14" i="1"/>
  <c r="I15" i="1"/>
  <c r="I16" i="1"/>
  <c r="I17" i="1"/>
  <c r="H14" i="1"/>
  <c r="H15" i="1"/>
  <c r="H16" i="1"/>
  <c r="H17" i="1"/>
  <c r="F14" i="1"/>
  <c r="F15" i="1"/>
  <c r="F17" i="1"/>
  <c r="E14" i="1"/>
  <c r="E15" i="1"/>
  <c r="E17" i="1"/>
  <c r="D14" i="1"/>
  <c r="D15" i="1"/>
  <c r="D17" i="1"/>
  <c r="K13" i="1"/>
  <c r="F13" i="1"/>
  <c r="S14" i="1"/>
  <c r="O14" i="1"/>
  <c r="S15" i="1"/>
  <c r="O15" i="1"/>
  <c r="B34" i="1" l="1"/>
  <c r="L13" i="1"/>
  <c r="F32" i="1" s="1"/>
  <c r="I13" i="1"/>
  <c r="D33" i="1" s="1"/>
  <c r="W21" i="1"/>
  <c r="G19" i="1"/>
  <c r="D31" i="1" s="1"/>
  <c r="S19" i="1"/>
  <c r="N19" i="1"/>
  <c r="K19" i="1"/>
  <c r="F31" i="1" s="1"/>
  <c r="M19" i="1"/>
  <c r="J19" i="1"/>
  <c r="W15" i="1"/>
  <c r="W17" i="1"/>
  <c r="S13" i="1"/>
  <c r="J31" i="1" s="1"/>
  <c r="W14" i="1"/>
  <c r="J13" i="1"/>
  <c r="N13" i="1"/>
  <c r="E13" i="1"/>
  <c r="M13" i="1"/>
  <c r="D13" i="1"/>
  <c r="H13" i="1"/>
  <c r="D32" i="1" s="1"/>
  <c r="O13" i="1"/>
  <c r="H31" i="1" s="1"/>
  <c r="K32" i="1" l="1"/>
  <c r="I32" i="1"/>
  <c r="I34" i="1"/>
  <c r="I33" i="1"/>
  <c r="K33" i="1"/>
  <c r="K34" i="1"/>
  <c r="F34" i="1"/>
  <c r="G34" i="1" s="1"/>
  <c r="G32" i="1"/>
  <c r="F33" i="1"/>
  <c r="G33" i="1" s="1"/>
  <c r="D34" i="1"/>
  <c r="L34" i="1" s="1"/>
  <c r="W13" i="1"/>
  <c r="C23" i="1" l="1"/>
  <c r="W23" i="1" s="1"/>
  <c r="C19" i="1" l="1"/>
  <c r="W20" i="1"/>
  <c r="B32" i="1" l="1"/>
  <c r="B31" i="1"/>
  <c r="L31" i="1" s="1"/>
  <c r="E19" i="1"/>
  <c r="B33" i="1" s="1"/>
  <c r="W19" i="1"/>
  <c r="C33" i="1" l="1"/>
  <c r="L33" i="1"/>
  <c r="E33" i="1"/>
  <c r="E34" i="1"/>
  <c r="M34" i="1"/>
  <c r="C34" i="1"/>
  <c r="C32" i="1"/>
  <c r="E32" i="1"/>
  <c r="L32" i="1"/>
  <c r="M32" i="1" l="1"/>
  <c r="M33" i="1"/>
  <c r="W16" i="1"/>
  <c r="B24" i="1" s="1"/>
  <c r="F16" i="1"/>
  <c r="D16" i="1"/>
  <c r="E16" i="1"/>
</calcChain>
</file>

<file path=xl/sharedStrings.xml><?xml version="1.0" encoding="utf-8"?>
<sst xmlns="http://schemas.openxmlformats.org/spreadsheetml/2006/main" count="63" uniqueCount="30">
  <si>
    <t xml:space="preserve">kinnitatud toetuse andmise tingimused "Integreeritud heaoluteenuste arendamise ja osutamise keskuste rajamise toetamine" </t>
  </si>
  <si>
    <t xml:space="preserve">TAT finantsplaan ja eelarve projektide ja kulukohtade kaupa </t>
  </si>
  <si>
    <t xml:space="preserve">Lisa </t>
  </si>
  <si>
    <t>TAT abikõlblikkuse periood: 01.01.2023–31.12.2028</t>
  </si>
  <si>
    <t>TAT nimi: Integreeritud heaoluteenuste arendamise ja osutamise keskuste rajamise toetamine</t>
  </si>
  <si>
    <t>Elluviijad: SA Narva Haigla; SA Kuressaare Haigla</t>
  </si>
  <si>
    <t>Aasta</t>
  </si>
  <si>
    <t>Projekti tegevuse nimetus</t>
  </si>
  <si>
    <t>Abikõlblik kulu</t>
  </si>
  <si>
    <t>ERF toetuse summa (70%)</t>
  </si>
  <si>
    <t>RKF (20%)</t>
  </si>
  <si>
    <t>omafinantseering (10%)</t>
  </si>
  <si>
    <t>KOKKU</t>
  </si>
  <si>
    <t>Projekti nr 1: Narva integreeritud heaoluteenuste arendamise ja osutamise keskus</t>
  </si>
  <si>
    <t>Ettevalmistustööd</t>
  </si>
  <si>
    <t>Projekteerimine</t>
  </si>
  <si>
    <t>Ehitamine</t>
  </si>
  <si>
    <t>Projekti administreerimine</t>
  </si>
  <si>
    <t>Projekt nr 2: Kuressaare integreeritud heaoluteenuste arendamise ja osutamise keskus</t>
  </si>
  <si>
    <t>Kulu kokku 2024 - 2028</t>
  </si>
  <si>
    <t>Projektide finantsplaan</t>
  </si>
  <si>
    <t>Kokku</t>
  </si>
  <si>
    <t>Summa</t>
  </si>
  <si>
    <t>Osakaal</t>
  </si>
  <si>
    <t>ERFi meetme tegevuse 21.4.1.3 finantsallikate jaotus aastate kaupa</t>
  </si>
  <si>
    <t>sh ERFi osalus</t>
  </si>
  <si>
    <t>sh riiklik kaasfinantseering</t>
  </si>
  <si>
    <t>sh omafinantseering</t>
  </si>
  <si>
    <t>(muudetud sõnastuses)</t>
  </si>
  <si>
    <t>Terviseministri 20. detsembri 2023. a käskkirja nr 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</si>
</sst>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name val="Calibri"/>
      <family val="2"/>
      <charset val="186"/>
      <scheme val="minor"/>
    </font>
    <font>
      <i/>
      <sz val="8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2" borderId="2" xfId="0" applyNumberFormat="1" applyFont="1" applyFill="1" applyBorder="1"/>
    <xf numFmtId="164" fontId="2" fillId="0" borderId="2" xfId="0" applyNumberFormat="1" applyFont="1" applyBorder="1" applyAlignment="1">
      <alignment wrapText="1"/>
    </xf>
    <xf numFmtId="164" fontId="2" fillId="0" borderId="2" xfId="0" applyNumberFormat="1" applyFont="1" applyBorder="1"/>
    <xf numFmtId="164" fontId="3" fillId="0" borderId="1" xfId="0" applyNumberFormat="1" applyFont="1" applyBorder="1"/>
    <xf numFmtId="164" fontId="3" fillId="2" borderId="2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2" fillId="0" borderId="0" xfId="0" applyFont="1"/>
    <xf numFmtId="3" fontId="6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3" fillId="0" borderId="0" xfId="0" applyFont="1"/>
    <xf numFmtId="164" fontId="2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9" fontId="2" fillId="0" borderId="1" xfId="2" applyFont="1" applyBorder="1"/>
    <xf numFmtId="0" fontId="7" fillId="0" borderId="1" xfId="0" applyFont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3" fontId="7" fillId="0" borderId="0" xfId="3" applyNumberFormat="1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5" fillId="0" borderId="1" xfId="1" applyNumberFormat="1" applyFont="1" applyBorder="1" applyAlignment="1">
      <alignment horizontal="center" vertical="center"/>
    </xf>
  </cellXfs>
  <cellStyles count="4">
    <cellStyle name="Koma" xfId="1" builtinId="3"/>
    <cellStyle name="Normaallaad" xfId="0" builtinId="0"/>
    <cellStyle name="Normaallaad 2" xfId="3" xr:uid="{31A12075-669B-44C5-83F3-346EDF2B2ED4}"/>
    <cellStyle name="Prot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FDD3-56D6-4403-A2EA-4CFA302656BE}">
  <dimension ref="A1:W34"/>
  <sheetViews>
    <sheetView tabSelected="1" topLeftCell="E1" zoomScale="90" zoomScaleNormal="90" workbookViewId="0">
      <selection activeCell="Q6" sqref="Q6"/>
    </sheetView>
  </sheetViews>
  <sheetFormatPr defaultColWidth="8.7265625" defaultRowHeight="10.5" x14ac:dyDescent="0.25"/>
  <cols>
    <col min="1" max="1" width="21" style="22" customWidth="1"/>
    <col min="2" max="2" width="18.1796875" style="22" customWidth="1"/>
    <col min="3" max="5" width="13.1796875" style="22" customWidth="1"/>
    <col min="6" max="6" width="16.453125" style="22" customWidth="1"/>
    <col min="7" max="8" width="13.1796875" style="22" customWidth="1"/>
    <col min="9" max="9" width="13" style="22" customWidth="1"/>
    <col min="10" max="11" width="13.1796875" style="22" customWidth="1"/>
    <col min="12" max="12" width="14.81640625" style="22" customWidth="1"/>
    <col min="13" max="14" width="13.1796875" style="22" customWidth="1"/>
    <col min="15" max="15" width="13.26953125" style="22" customWidth="1"/>
    <col min="16" max="18" width="13.1796875" style="22" customWidth="1"/>
    <col min="19" max="19" width="15.54296875" style="22" customWidth="1"/>
    <col min="20" max="20" width="13.1796875" style="22" customWidth="1"/>
    <col min="21" max="21" width="14.1796875" style="22" customWidth="1"/>
    <col min="22" max="23" width="13.1796875" style="22" customWidth="1"/>
    <col min="24" max="16384" width="8.7265625" style="22"/>
  </cols>
  <sheetData>
    <row r="1" spans="1:23" ht="47.5" customHeight="1" x14ac:dyDescent="0.25">
      <c r="L1" s="23"/>
      <c r="M1" s="24"/>
      <c r="N1" s="24"/>
      <c r="O1" s="24" t="s">
        <v>29</v>
      </c>
      <c r="P1" s="24"/>
    </row>
    <row r="2" spans="1:23" ht="29.5" customHeight="1" x14ac:dyDescent="0.25">
      <c r="L2" s="40" t="s">
        <v>0</v>
      </c>
      <c r="M2" s="40"/>
      <c r="N2" s="40"/>
      <c r="O2" s="40"/>
      <c r="P2" s="24"/>
    </row>
    <row r="3" spans="1:23" x14ac:dyDescent="0.25">
      <c r="A3" s="25" t="s">
        <v>1</v>
      </c>
      <c r="B3" s="26"/>
      <c r="H3" s="25"/>
      <c r="I3" s="26"/>
      <c r="J3" s="27"/>
      <c r="K3" s="27"/>
      <c r="L3" s="23"/>
      <c r="M3" s="24"/>
      <c r="N3" s="24"/>
      <c r="O3" s="24" t="s">
        <v>2</v>
      </c>
      <c r="P3" s="24"/>
    </row>
    <row r="4" spans="1:23" x14ac:dyDescent="0.25">
      <c r="A4" s="25"/>
      <c r="B4" s="26"/>
      <c r="H4" s="25"/>
      <c r="I4" s="26"/>
      <c r="J4" s="27"/>
      <c r="K4" s="27"/>
      <c r="L4" s="27"/>
      <c r="M4" s="27"/>
      <c r="N4" s="27"/>
      <c r="O4" s="27" t="s">
        <v>28</v>
      </c>
    </row>
    <row r="5" spans="1:23" x14ac:dyDescent="0.25">
      <c r="A5" s="28" t="s">
        <v>3</v>
      </c>
      <c r="B5" s="29"/>
      <c r="H5" s="28"/>
      <c r="I5" s="29"/>
    </row>
    <row r="6" spans="1:23" x14ac:dyDescent="0.25">
      <c r="A6" s="28" t="s">
        <v>4</v>
      </c>
      <c r="B6" s="29"/>
      <c r="H6" s="28"/>
      <c r="I6" s="29"/>
    </row>
    <row r="7" spans="1:23" x14ac:dyDescent="0.25">
      <c r="A7" s="30" t="s">
        <v>5</v>
      </c>
      <c r="B7" s="29"/>
      <c r="H7" s="30"/>
      <c r="I7" s="29"/>
    </row>
    <row r="9" spans="1:23" x14ac:dyDescent="0.25">
      <c r="H9" s="22">
        <v>1</v>
      </c>
    </row>
    <row r="10" spans="1:23" x14ac:dyDescent="0.25">
      <c r="A10" s="21" t="s">
        <v>6</v>
      </c>
      <c r="B10" s="21"/>
      <c r="C10" s="42">
        <v>2024</v>
      </c>
      <c r="D10" s="42"/>
      <c r="E10" s="42"/>
      <c r="F10" s="42"/>
      <c r="G10" s="42">
        <v>2025</v>
      </c>
      <c r="H10" s="42"/>
      <c r="I10" s="42"/>
      <c r="J10" s="42"/>
      <c r="K10" s="39">
        <v>2026</v>
      </c>
      <c r="L10" s="39"/>
      <c r="M10" s="39"/>
      <c r="N10" s="39"/>
      <c r="O10" s="39">
        <v>2027</v>
      </c>
      <c r="P10" s="39"/>
      <c r="Q10" s="39"/>
      <c r="R10" s="39"/>
      <c r="S10" s="39">
        <v>2028</v>
      </c>
      <c r="T10" s="39"/>
      <c r="U10" s="39"/>
      <c r="V10" s="39"/>
      <c r="W10" s="1"/>
    </row>
    <row r="11" spans="1:23" ht="21" x14ac:dyDescent="0.25">
      <c r="A11" s="2"/>
      <c r="B11" s="2" t="s">
        <v>7</v>
      </c>
      <c r="C11" s="3" t="s">
        <v>8</v>
      </c>
      <c r="D11" s="4" t="s">
        <v>9</v>
      </c>
      <c r="E11" s="5" t="s">
        <v>10</v>
      </c>
      <c r="F11" s="4" t="s">
        <v>11</v>
      </c>
      <c r="G11" s="3" t="s">
        <v>8</v>
      </c>
      <c r="H11" s="4" t="s">
        <v>9</v>
      </c>
      <c r="I11" s="5" t="s">
        <v>10</v>
      </c>
      <c r="J11" s="4" t="s">
        <v>11</v>
      </c>
      <c r="K11" s="3" t="s">
        <v>8</v>
      </c>
      <c r="L11" s="4" t="s">
        <v>9</v>
      </c>
      <c r="M11" s="5" t="s">
        <v>10</v>
      </c>
      <c r="N11" s="4" t="s">
        <v>11</v>
      </c>
      <c r="O11" s="3" t="s">
        <v>8</v>
      </c>
      <c r="P11" s="4" t="s">
        <v>9</v>
      </c>
      <c r="Q11" s="5" t="s">
        <v>10</v>
      </c>
      <c r="R11" s="4" t="s">
        <v>11</v>
      </c>
      <c r="S11" s="3" t="s">
        <v>8</v>
      </c>
      <c r="T11" s="4" t="s">
        <v>9</v>
      </c>
      <c r="U11" s="5" t="s">
        <v>10</v>
      </c>
      <c r="V11" s="4" t="s">
        <v>11</v>
      </c>
      <c r="W11" s="2" t="s">
        <v>12</v>
      </c>
    </row>
    <row r="12" spans="1:23" ht="31.5" x14ac:dyDescent="0.25">
      <c r="A12" s="10" t="s">
        <v>13</v>
      </c>
      <c r="B12" s="6"/>
      <c r="C12" s="7"/>
      <c r="D12" s="8"/>
      <c r="E12" s="8"/>
      <c r="F12" s="8"/>
      <c r="G12" s="7"/>
      <c r="H12" s="8"/>
      <c r="I12" s="8"/>
      <c r="J12" s="8"/>
      <c r="K12" s="7"/>
      <c r="L12" s="8"/>
      <c r="M12" s="8"/>
      <c r="N12" s="8"/>
      <c r="O12" s="7"/>
      <c r="P12" s="8"/>
      <c r="Q12" s="8"/>
      <c r="R12" s="8"/>
      <c r="S12" s="7"/>
      <c r="T12" s="8"/>
      <c r="U12" s="8"/>
      <c r="V12" s="8"/>
      <c r="W12" s="8"/>
    </row>
    <row r="13" spans="1:23" s="31" customFormat="1" x14ac:dyDescent="0.25">
      <c r="A13" s="10" t="s">
        <v>12</v>
      </c>
      <c r="B13" s="10"/>
      <c r="C13" s="11">
        <f>SUM(C14:C17)</f>
        <v>180</v>
      </c>
      <c r="D13" s="20">
        <f>C13*0.7</f>
        <v>125.99999999999999</v>
      </c>
      <c r="E13" s="20">
        <f>C13*0.2</f>
        <v>36</v>
      </c>
      <c r="F13" s="20">
        <f>C13*0.1</f>
        <v>18</v>
      </c>
      <c r="G13" s="11">
        <f t="shared" ref="G13:K13" si="0">SUM(G14:G17)</f>
        <v>436730</v>
      </c>
      <c r="H13" s="20">
        <f>G13*0.7</f>
        <v>305711</v>
      </c>
      <c r="I13" s="20">
        <f>G13*0.2</f>
        <v>87346</v>
      </c>
      <c r="J13" s="20">
        <f>G13*0.1</f>
        <v>43673</v>
      </c>
      <c r="K13" s="11">
        <f t="shared" si="0"/>
        <v>4357374</v>
      </c>
      <c r="L13" s="20">
        <f>K13*0.7</f>
        <v>3050161.8</v>
      </c>
      <c r="M13" s="20">
        <f>K13*0.2</f>
        <v>871474.8</v>
      </c>
      <c r="N13" s="20">
        <f>K13*0.1</f>
        <v>435737.4</v>
      </c>
      <c r="O13" s="11">
        <f t="shared" ref="O13" si="1">SUM(O14:O17)</f>
        <v>14621800</v>
      </c>
      <c r="P13" s="20">
        <f>O13*0.7</f>
        <v>10235260</v>
      </c>
      <c r="Q13" s="20">
        <f>O13*0.2</f>
        <v>2924360</v>
      </c>
      <c r="R13" s="20">
        <f>O13*0.1</f>
        <v>1462180</v>
      </c>
      <c r="S13" s="11">
        <f t="shared" ref="S13" si="2">SUM(S14:S17)</f>
        <v>583916</v>
      </c>
      <c r="T13" s="20">
        <f>S13*0.7</f>
        <v>408741.19999999995</v>
      </c>
      <c r="U13" s="20">
        <f>S13*0.2</f>
        <v>116783.20000000001</v>
      </c>
      <c r="V13" s="20">
        <f>S13*0.1</f>
        <v>58391.600000000006</v>
      </c>
      <c r="W13" s="11">
        <f>S13+O13+K13+G13+C13</f>
        <v>20000000</v>
      </c>
    </row>
    <row r="14" spans="1:23" x14ac:dyDescent="0.25">
      <c r="A14" s="6"/>
      <c r="B14" s="10" t="s">
        <v>14</v>
      </c>
      <c r="C14" s="11"/>
      <c r="D14" s="8">
        <f t="shared" ref="D14:D17" si="3">C14*0.7</f>
        <v>0</v>
      </c>
      <c r="E14" s="8">
        <f t="shared" ref="E14:E17" si="4">C14*0.2</f>
        <v>0</v>
      </c>
      <c r="F14" s="8">
        <f t="shared" ref="F14:F17" si="5">C14*0.1</f>
        <v>0</v>
      </c>
      <c r="G14" s="11"/>
      <c r="H14" s="8">
        <f t="shared" ref="H14:H17" si="6">G14*0.7</f>
        <v>0</v>
      </c>
      <c r="I14" s="8">
        <f t="shared" ref="I14:I17" si="7">G14*0.2</f>
        <v>0</v>
      </c>
      <c r="J14" s="8">
        <f t="shared" ref="J14:J17" si="8">G14*0.1</f>
        <v>0</v>
      </c>
      <c r="K14" s="11">
        <v>0</v>
      </c>
      <c r="L14" s="8">
        <f t="shared" ref="L14:L17" si="9">K14*70</f>
        <v>0</v>
      </c>
      <c r="M14" s="8">
        <f t="shared" ref="M14:M17" si="10">K14*0.2</f>
        <v>0</v>
      </c>
      <c r="N14" s="8">
        <f t="shared" ref="N14:N17" si="11">K14*0.1</f>
        <v>0</v>
      </c>
      <c r="O14" s="11">
        <f t="shared" ref="O14" si="12">P14+Q14+R14</f>
        <v>0</v>
      </c>
      <c r="P14" s="8">
        <v>0</v>
      </c>
      <c r="Q14" s="8">
        <v>0</v>
      </c>
      <c r="R14" s="8">
        <v>0</v>
      </c>
      <c r="S14" s="11">
        <f t="shared" ref="S14" si="13">T14+U14+V14</f>
        <v>0</v>
      </c>
      <c r="T14" s="8">
        <v>0</v>
      </c>
      <c r="U14" s="8">
        <v>0</v>
      </c>
      <c r="V14" s="8">
        <v>0</v>
      </c>
      <c r="W14" s="11">
        <f t="shared" ref="W14:W17" si="14">S14+O14+K14+G14+C14</f>
        <v>0</v>
      </c>
    </row>
    <row r="15" spans="1:23" x14ac:dyDescent="0.25">
      <c r="A15" s="6"/>
      <c r="B15" s="10" t="s">
        <v>15</v>
      </c>
      <c r="C15" s="12"/>
      <c r="D15" s="8">
        <f t="shared" si="3"/>
        <v>0</v>
      </c>
      <c r="E15" s="8">
        <f t="shared" si="4"/>
        <v>0</v>
      </c>
      <c r="F15" s="8">
        <f t="shared" si="5"/>
        <v>0</v>
      </c>
      <c r="G15" s="12">
        <v>415070</v>
      </c>
      <c r="H15" s="8">
        <f t="shared" si="6"/>
        <v>290549</v>
      </c>
      <c r="I15" s="8">
        <f t="shared" si="7"/>
        <v>83014</v>
      </c>
      <c r="J15" s="8">
        <f t="shared" si="8"/>
        <v>41507</v>
      </c>
      <c r="K15" s="12">
        <v>519930</v>
      </c>
      <c r="L15" s="8">
        <f t="shared" si="9"/>
        <v>36395100</v>
      </c>
      <c r="M15" s="8">
        <f t="shared" si="10"/>
        <v>103986</v>
      </c>
      <c r="N15" s="8">
        <f t="shared" si="11"/>
        <v>51993</v>
      </c>
      <c r="O15" s="12">
        <f t="shared" ref="O15" si="15">P15+Q15+R15</f>
        <v>0</v>
      </c>
      <c r="P15" s="9">
        <v>0</v>
      </c>
      <c r="Q15" s="9">
        <v>0</v>
      </c>
      <c r="R15" s="9">
        <v>0</v>
      </c>
      <c r="S15" s="12">
        <f t="shared" ref="S15" si="16">T15+U15+V15</f>
        <v>0</v>
      </c>
      <c r="T15" s="9">
        <v>0</v>
      </c>
      <c r="U15" s="9">
        <v>0</v>
      </c>
      <c r="V15" s="9">
        <v>0</v>
      </c>
      <c r="W15" s="11">
        <f t="shared" si="14"/>
        <v>935000</v>
      </c>
    </row>
    <row r="16" spans="1:23" x14ac:dyDescent="0.25">
      <c r="A16" s="6"/>
      <c r="B16" s="10" t="s">
        <v>16</v>
      </c>
      <c r="C16" s="12"/>
      <c r="D16" s="8">
        <f t="shared" si="3"/>
        <v>0</v>
      </c>
      <c r="E16" s="8">
        <f t="shared" si="4"/>
        <v>0</v>
      </c>
      <c r="F16" s="8">
        <f t="shared" si="5"/>
        <v>0</v>
      </c>
      <c r="G16" s="12"/>
      <c r="H16" s="8">
        <f t="shared" si="6"/>
        <v>0</v>
      </c>
      <c r="I16" s="8">
        <f t="shared" si="7"/>
        <v>0</v>
      </c>
      <c r="J16" s="8">
        <f t="shared" si="8"/>
        <v>0</v>
      </c>
      <c r="K16" s="12">
        <v>3815749</v>
      </c>
      <c r="L16" s="8">
        <f t="shared" si="9"/>
        <v>267102430</v>
      </c>
      <c r="M16" s="8">
        <f t="shared" si="10"/>
        <v>763149.8</v>
      </c>
      <c r="N16" s="8">
        <f t="shared" si="11"/>
        <v>381574.9</v>
      </c>
      <c r="O16" s="12">
        <v>14593541</v>
      </c>
      <c r="P16" s="9">
        <f>O16*0.7</f>
        <v>10215478.699999999</v>
      </c>
      <c r="Q16" s="9">
        <f>O16*0.2</f>
        <v>2918708.2</v>
      </c>
      <c r="R16" s="9">
        <f>O16*0.1</f>
        <v>1459354.1</v>
      </c>
      <c r="S16" s="12">
        <v>575710</v>
      </c>
      <c r="T16" s="9">
        <f>S16*0.7</f>
        <v>402997</v>
      </c>
      <c r="U16" s="9">
        <f>S16*0.2</f>
        <v>115142</v>
      </c>
      <c r="V16" s="9">
        <f>S16*0.1</f>
        <v>57571</v>
      </c>
      <c r="W16" s="11">
        <f t="shared" si="14"/>
        <v>18985000</v>
      </c>
    </row>
    <row r="17" spans="1:23" x14ac:dyDescent="0.25">
      <c r="A17" s="13"/>
      <c r="B17" s="14" t="s">
        <v>17</v>
      </c>
      <c r="C17" s="15">
        <v>180</v>
      </c>
      <c r="D17" s="16">
        <f t="shared" si="3"/>
        <v>125.99999999999999</v>
      </c>
      <c r="E17" s="16">
        <f t="shared" si="4"/>
        <v>36</v>
      </c>
      <c r="F17" s="16">
        <f t="shared" si="5"/>
        <v>18</v>
      </c>
      <c r="G17" s="15">
        <v>21660</v>
      </c>
      <c r="H17" s="16">
        <f t="shared" si="6"/>
        <v>15161.999999999998</v>
      </c>
      <c r="I17" s="16">
        <f t="shared" si="7"/>
        <v>4332</v>
      </c>
      <c r="J17" s="16">
        <f t="shared" si="8"/>
        <v>2166</v>
      </c>
      <c r="K17" s="15">
        <v>21695</v>
      </c>
      <c r="L17" s="16">
        <f t="shared" si="9"/>
        <v>1518650</v>
      </c>
      <c r="M17" s="16">
        <f t="shared" si="10"/>
        <v>4339</v>
      </c>
      <c r="N17" s="16">
        <f t="shared" si="11"/>
        <v>2169.5</v>
      </c>
      <c r="O17" s="15">
        <v>28259</v>
      </c>
      <c r="P17" s="17">
        <f>O17*0.7</f>
        <v>19781.3</v>
      </c>
      <c r="Q17" s="17">
        <f>O17*0.2</f>
        <v>5651.8</v>
      </c>
      <c r="R17" s="17">
        <f>O17*0.1</f>
        <v>2825.9</v>
      </c>
      <c r="S17" s="15">
        <v>8206</v>
      </c>
      <c r="T17" s="17">
        <f>S17*0.7</f>
        <v>5744.2</v>
      </c>
      <c r="U17" s="17">
        <f>S17*0.2</f>
        <v>1641.2</v>
      </c>
      <c r="V17" s="17">
        <f>S17*0.1</f>
        <v>820.6</v>
      </c>
      <c r="W17" s="19">
        <f t="shared" si="14"/>
        <v>80000</v>
      </c>
    </row>
    <row r="18" spans="1:23" ht="31.5" x14ac:dyDescent="0.25">
      <c r="A18" s="10" t="s">
        <v>18</v>
      </c>
      <c r="B18" s="10"/>
      <c r="C18" s="12"/>
      <c r="D18" s="8"/>
      <c r="E18" s="8"/>
      <c r="F18" s="8"/>
      <c r="G18" s="12"/>
      <c r="H18" s="8"/>
      <c r="I18" s="8"/>
      <c r="J18" s="8"/>
      <c r="K18" s="12"/>
      <c r="L18" s="8"/>
      <c r="M18" s="8"/>
      <c r="N18" s="8"/>
      <c r="O18" s="12"/>
      <c r="P18" s="9"/>
      <c r="Q18" s="9"/>
      <c r="R18" s="9"/>
      <c r="S18" s="12"/>
      <c r="T18" s="9"/>
      <c r="U18" s="9"/>
      <c r="V18" s="9"/>
      <c r="W18" s="7"/>
    </row>
    <row r="19" spans="1:23" x14ac:dyDescent="0.25">
      <c r="A19" s="10" t="s">
        <v>12</v>
      </c>
      <c r="B19" s="10"/>
      <c r="C19" s="12">
        <f>SUM(C20:C23)</f>
        <v>725128.65600000008</v>
      </c>
      <c r="D19" s="18">
        <f>C19*0.7</f>
        <v>507590.05920000002</v>
      </c>
      <c r="E19" s="18">
        <f>C19*0.2</f>
        <v>145025.73120000001</v>
      </c>
      <c r="F19" s="18">
        <f t="shared" ref="F19:V19" si="17">SUM(F20:F23)</f>
        <v>72512.865600000005</v>
      </c>
      <c r="G19" s="12">
        <f t="shared" si="17"/>
        <v>1249411.4480000001</v>
      </c>
      <c r="H19" s="18">
        <f t="shared" si="17"/>
        <v>874588.01359999995</v>
      </c>
      <c r="I19" s="18">
        <f t="shared" si="17"/>
        <v>249882.28960000002</v>
      </c>
      <c r="J19" s="18">
        <f t="shared" si="17"/>
        <v>124941.14480000001</v>
      </c>
      <c r="K19" s="12">
        <f t="shared" si="17"/>
        <v>3876282.7920000004</v>
      </c>
      <c r="L19" s="18">
        <f t="shared" si="17"/>
        <v>2713397.9544000002</v>
      </c>
      <c r="M19" s="18">
        <f t="shared" si="17"/>
        <v>775256.5584000001</v>
      </c>
      <c r="N19" s="18">
        <f t="shared" si="17"/>
        <v>387628.27920000005</v>
      </c>
      <c r="O19" s="12">
        <f t="shared" si="17"/>
        <v>7074588.5520000001</v>
      </c>
      <c r="P19" s="18">
        <f t="shared" si="17"/>
        <v>4952211.9863999998</v>
      </c>
      <c r="Q19" s="18">
        <f t="shared" si="17"/>
        <v>1414917.7104000002</v>
      </c>
      <c r="R19" s="18">
        <f t="shared" si="17"/>
        <v>707458.85520000011</v>
      </c>
      <c r="S19" s="12">
        <f t="shared" si="17"/>
        <v>7074588.5520000001</v>
      </c>
      <c r="T19" s="18">
        <f t="shared" si="17"/>
        <v>4952211.9863999998</v>
      </c>
      <c r="U19" s="18">
        <f t="shared" si="17"/>
        <v>1414917.7104000002</v>
      </c>
      <c r="V19" s="18">
        <f t="shared" si="17"/>
        <v>707458.85520000011</v>
      </c>
      <c r="W19" s="12">
        <f>S19+O19+K19+G19+C19</f>
        <v>20000000</v>
      </c>
    </row>
    <row r="20" spans="1:23" x14ac:dyDescent="0.25">
      <c r="A20" s="6"/>
      <c r="B20" s="10" t="s">
        <v>14</v>
      </c>
      <c r="C20" s="38">
        <v>250000</v>
      </c>
      <c r="D20" s="32">
        <f>C20*0.7</f>
        <v>175000</v>
      </c>
      <c r="E20" s="32">
        <f>C20*0.2</f>
        <v>50000</v>
      </c>
      <c r="F20" s="32">
        <f>C20*0.1</f>
        <v>25000</v>
      </c>
      <c r="G20" s="38">
        <v>50000</v>
      </c>
      <c r="H20" s="32">
        <f>G20*0.7</f>
        <v>35000</v>
      </c>
      <c r="I20" s="32">
        <f>G20*0.2</f>
        <v>10000</v>
      </c>
      <c r="J20" s="32">
        <f>G20*0.1</f>
        <v>5000</v>
      </c>
      <c r="K20" s="38">
        <f t="shared" ref="K20:K23" si="18">L20+M20+N20</f>
        <v>0</v>
      </c>
      <c r="L20" s="32">
        <v>0</v>
      </c>
      <c r="M20" s="32">
        <v>0</v>
      </c>
      <c r="N20" s="32">
        <v>0</v>
      </c>
      <c r="O20" s="38">
        <f t="shared" ref="O20:O21" si="19">P20+Q20+R20</f>
        <v>0</v>
      </c>
      <c r="P20" s="32">
        <v>0</v>
      </c>
      <c r="Q20" s="32">
        <v>0</v>
      </c>
      <c r="R20" s="32">
        <v>0</v>
      </c>
      <c r="S20" s="38">
        <f t="shared" ref="S20:S23" si="20">T20+U20+V20</f>
        <v>0</v>
      </c>
      <c r="T20" s="32">
        <v>0</v>
      </c>
      <c r="U20" s="32">
        <v>0</v>
      </c>
      <c r="V20" s="32">
        <v>0</v>
      </c>
      <c r="W20" s="12">
        <f t="shared" ref="W20:W23" si="21">S20+O20+K20+G20+C20</f>
        <v>300000</v>
      </c>
    </row>
    <row r="21" spans="1:23" x14ac:dyDescent="0.25">
      <c r="A21" s="1"/>
      <c r="B21" s="10" t="s">
        <v>15</v>
      </c>
      <c r="C21" s="12">
        <f>579490.4*0.16</f>
        <v>92718.464000000007</v>
      </c>
      <c r="D21" s="9">
        <f>C21*0.7</f>
        <v>64902.924800000001</v>
      </c>
      <c r="E21" s="9">
        <f>C21*0.2</f>
        <v>18543.692800000001</v>
      </c>
      <c r="F21" s="9">
        <f>C21*0.1</f>
        <v>9271.8464000000004</v>
      </c>
      <c r="G21" s="12">
        <f>579490.4*0.42</f>
        <v>243385.96799999999</v>
      </c>
      <c r="H21" s="9">
        <f>G21*0.7</f>
        <v>170370.1776</v>
      </c>
      <c r="I21" s="9">
        <f>G21*0.2</f>
        <v>48677.193599999999</v>
      </c>
      <c r="J21" s="9">
        <f>G21*0.1</f>
        <v>24338.596799999999</v>
      </c>
      <c r="K21" s="12">
        <f>579490.4*0.42</f>
        <v>243385.96799999999</v>
      </c>
      <c r="L21" s="9">
        <f>K21*0.7</f>
        <v>170370.1776</v>
      </c>
      <c r="M21" s="9">
        <f>K21*0.2</f>
        <v>48677.193599999999</v>
      </c>
      <c r="N21" s="9">
        <f>K21*0.1</f>
        <v>24338.596799999999</v>
      </c>
      <c r="O21" s="12">
        <f t="shared" si="19"/>
        <v>0</v>
      </c>
      <c r="P21" s="9">
        <v>0</v>
      </c>
      <c r="Q21" s="9">
        <v>0</v>
      </c>
      <c r="R21" s="9">
        <v>0</v>
      </c>
      <c r="S21" s="12">
        <f t="shared" si="20"/>
        <v>0</v>
      </c>
      <c r="T21" s="9">
        <v>0</v>
      </c>
      <c r="U21" s="9">
        <v>0</v>
      </c>
      <c r="V21" s="9">
        <v>0</v>
      </c>
      <c r="W21" s="12">
        <f t="shared" si="21"/>
        <v>579490.4</v>
      </c>
    </row>
    <row r="22" spans="1:23" x14ac:dyDescent="0.25">
      <c r="A22" s="1"/>
      <c r="B22" s="10" t="s">
        <v>16</v>
      </c>
      <c r="C22" s="12">
        <f>19120509.6*0.02</f>
        <v>382410.19200000004</v>
      </c>
      <c r="D22" s="9">
        <f>C22*0.7</f>
        <v>267687.13440000004</v>
      </c>
      <c r="E22" s="9">
        <f>C22*0.2</f>
        <v>76482.038400000005</v>
      </c>
      <c r="F22" s="9">
        <f>C22*0.1</f>
        <v>38241.019200000002</v>
      </c>
      <c r="G22" s="12">
        <f>19120509.6*0.05</f>
        <v>956025.4800000001</v>
      </c>
      <c r="H22" s="9">
        <f>G22*0.7</f>
        <v>669217.83600000001</v>
      </c>
      <c r="I22" s="9">
        <f>G22*0.2</f>
        <v>191205.09600000002</v>
      </c>
      <c r="J22" s="9">
        <f>G22*0.1</f>
        <v>95602.54800000001</v>
      </c>
      <c r="K22" s="12">
        <f>19120509.6*0.19</f>
        <v>3632896.8240000005</v>
      </c>
      <c r="L22" s="9">
        <f>K22*0.7</f>
        <v>2543027.7768000001</v>
      </c>
      <c r="M22" s="9">
        <f>K22*0.2</f>
        <v>726579.3648000001</v>
      </c>
      <c r="N22" s="9">
        <f>K22*0.1</f>
        <v>363289.68240000005</v>
      </c>
      <c r="O22" s="12">
        <f>19120509.6*0.37</f>
        <v>7074588.5520000001</v>
      </c>
      <c r="P22" s="9">
        <f>O22*0.7</f>
        <v>4952211.9863999998</v>
      </c>
      <c r="Q22" s="9">
        <f>O22*0.2</f>
        <v>1414917.7104000002</v>
      </c>
      <c r="R22" s="9">
        <f>O22*0.1</f>
        <v>707458.85520000011</v>
      </c>
      <c r="S22" s="12">
        <f>19120509.6*0.37</f>
        <v>7074588.5520000001</v>
      </c>
      <c r="T22" s="9">
        <f>S22*0.7</f>
        <v>4952211.9863999998</v>
      </c>
      <c r="U22" s="9">
        <f>S22*0.2</f>
        <v>1414917.7104000002</v>
      </c>
      <c r="V22" s="9">
        <f>S22*0.1</f>
        <v>707458.85520000011</v>
      </c>
      <c r="W22" s="12">
        <f t="shared" si="21"/>
        <v>19120509.600000001</v>
      </c>
    </row>
    <row r="23" spans="1:23" x14ac:dyDescent="0.25">
      <c r="A23" s="1"/>
      <c r="B23" s="10" t="s">
        <v>17</v>
      </c>
      <c r="C23" s="33">
        <f t="shared" ref="C23" si="22">D23+E23+F23</f>
        <v>0</v>
      </c>
      <c r="D23" s="9">
        <v>0</v>
      </c>
      <c r="E23" s="9">
        <v>0</v>
      </c>
      <c r="F23" s="9">
        <v>0</v>
      </c>
      <c r="G23" s="33">
        <f t="shared" ref="G23" si="23">H23+I23+J23</f>
        <v>0</v>
      </c>
      <c r="H23" s="9">
        <v>0</v>
      </c>
      <c r="I23" s="9">
        <v>0</v>
      </c>
      <c r="J23" s="9">
        <v>0</v>
      </c>
      <c r="K23" s="12">
        <f t="shared" si="18"/>
        <v>0</v>
      </c>
      <c r="L23" s="9">
        <v>0</v>
      </c>
      <c r="M23" s="9">
        <v>0</v>
      </c>
      <c r="N23" s="9">
        <v>0</v>
      </c>
      <c r="O23" s="12">
        <v>0</v>
      </c>
      <c r="P23" s="9">
        <v>0</v>
      </c>
      <c r="Q23" s="9">
        <v>0</v>
      </c>
      <c r="R23" s="9">
        <v>0</v>
      </c>
      <c r="S23" s="12">
        <f t="shared" si="20"/>
        <v>0</v>
      </c>
      <c r="T23" s="9">
        <v>0</v>
      </c>
      <c r="U23" s="9">
        <v>0</v>
      </c>
      <c r="V23" s="9">
        <v>0</v>
      </c>
      <c r="W23" s="12">
        <f t="shared" si="21"/>
        <v>0</v>
      </c>
    </row>
    <row r="24" spans="1:23" x14ac:dyDescent="0.25">
      <c r="A24" s="2" t="s">
        <v>19</v>
      </c>
      <c r="B24" s="18">
        <f>W14+W15+W16+W17+W20+W21+W22+W23</f>
        <v>40000000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7" spans="1:23" x14ac:dyDescent="0.25">
      <c r="A27" s="22" t="s">
        <v>20</v>
      </c>
    </row>
    <row r="29" spans="1:23" x14ac:dyDescent="0.25">
      <c r="A29" s="34" t="s">
        <v>6</v>
      </c>
      <c r="B29" s="39">
        <v>2024</v>
      </c>
      <c r="C29" s="39"/>
      <c r="D29" s="41">
        <v>2025</v>
      </c>
      <c r="E29" s="41"/>
      <c r="F29" s="39">
        <v>2026</v>
      </c>
      <c r="G29" s="39"/>
      <c r="H29" s="39">
        <v>2027</v>
      </c>
      <c r="I29" s="39"/>
      <c r="J29" s="39">
        <v>2028</v>
      </c>
      <c r="K29" s="39"/>
      <c r="L29" s="39" t="s">
        <v>21</v>
      </c>
      <c r="M29" s="39"/>
    </row>
    <row r="30" spans="1:23" x14ac:dyDescent="0.25">
      <c r="A30" s="21"/>
      <c r="B30" s="2" t="s">
        <v>22</v>
      </c>
      <c r="C30" s="2" t="s">
        <v>23</v>
      </c>
      <c r="D30" s="2" t="s">
        <v>22</v>
      </c>
      <c r="E30" s="2" t="s">
        <v>23</v>
      </c>
      <c r="F30" s="2" t="s">
        <v>22</v>
      </c>
      <c r="G30" s="2" t="s">
        <v>23</v>
      </c>
      <c r="H30" s="2" t="s">
        <v>22</v>
      </c>
      <c r="I30" s="2" t="s">
        <v>23</v>
      </c>
      <c r="J30" s="2" t="s">
        <v>22</v>
      </c>
      <c r="K30" s="2" t="s">
        <v>23</v>
      </c>
      <c r="L30" s="2" t="s">
        <v>22</v>
      </c>
      <c r="M30" s="2" t="s">
        <v>23</v>
      </c>
    </row>
    <row r="31" spans="1:23" ht="31.5" x14ac:dyDescent="0.25">
      <c r="A31" s="35" t="s">
        <v>24</v>
      </c>
      <c r="B31" s="9">
        <f>C13+C19</f>
        <v>725308.65600000008</v>
      </c>
      <c r="C31" s="36">
        <v>1</v>
      </c>
      <c r="D31" s="9">
        <f>G13+G19</f>
        <v>1686141.4480000001</v>
      </c>
      <c r="E31" s="36">
        <v>1</v>
      </c>
      <c r="F31" s="9">
        <f>K13+K19</f>
        <v>8233656.7920000004</v>
      </c>
      <c r="G31" s="36">
        <v>1</v>
      </c>
      <c r="H31" s="9">
        <f>O19+O13</f>
        <v>21696388.552000001</v>
      </c>
      <c r="I31" s="36">
        <v>1</v>
      </c>
      <c r="J31" s="9">
        <f>S19+S13</f>
        <v>7658504.5520000001</v>
      </c>
      <c r="K31" s="36">
        <v>1</v>
      </c>
      <c r="L31" s="9">
        <f>J31+H31+F31+D31+B31</f>
        <v>40000000.000000007</v>
      </c>
      <c r="M31" s="36">
        <v>1</v>
      </c>
    </row>
    <row r="32" spans="1:23" x14ac:dyDescent="0.25">
      <c r="A32" s="37" t="s">
        <v>25</v>
      </c>
      <c r="B32" s="9">
        <f>D13+D19</f>
        <v>507716.05920000002</v>
      </c>
      <c r="C32" s="36">
        <f>B32/B31</f>
        <v>0.7</v>
      </c>
      <c r="D32" s="9">
        <f>H13+H19</f>
        <v>1180299.0135999999</v>
      </c>
      <c r="E32" s="36">
        <f>B32/B31</f>
        <v>0.7</v>
      </c>
      <c r="F32" s="9">
        <f>L13+L19</f>
        <v>5763559.7544</v>
      </c>
      <c r="G32" s="36">
        <f>F32/F31</f>
        <v>0.7</v>
      </c>
      <c r="H32" s="9">
        <f>P19+P13</f>
        <v>15187471.986400001</v>
      </c>
      <c r="I32" s="36">
        <f>H32/H31</f>
        <v>0.7</v>
      </c>
      <c r="J32" s="9">
        <f>T19+T13</f>
        <v>5360953.1864</v>
      </c>
      <c r="K32" s="36">
        <f>J32/J31</f>
        <v>0.7</v>
      </c>
      <c r="L32" s="9">
        <f t="shared" ref="L32:L34" si="24">J32+H32+F32+D32+B32</f>
        <v>28000000</v>
      </c>
      <c r="M32" s="36">
        <f>L32/L31</f>
        <v>0.69999999999999984</v>
      </c>
    </row>
    <row r="33" spans="1:13" x14ac:dyDescent="0.25">
      <c r="A33" s="37" t="s">
        <v>26</v>
      </c>
      <c r="B33" s="9">
        <f>E13+E19</f>
        <v>145061.73120000001</v>
      </c>
      <c r="C33" s="36">
        <f>B33/B31</f>
        <v>0.19999999999999998</v>
      </c>
      <c r="D33" s="9">
        <f>I13+I19</f>
        <v>337228.28960000002</v>
      </c>
      <c r="E33" s="36">
        <f>B33/B31</f>
        <v>0.19999999999999998</v>
      </c>
      <c r="F33" s="9">
        <f>M13+M19</f>
        <v>1646731.3584000003</v>
      </c>
      <c r="G33" s="36">
        <f>F33/F31</f>
        <v>0.2</v>
      </c>
      <c r="H33" s="9">
        <f>Q19+Q13</f>
        <v>4339277.7104000002</v>
      </c>
      <c r="I33" s="36">
        <f>H33/H31</f>
        <v>0.2</v>
      </c>
      <c r="J33" s="9">
        <f>U19+U13</f>
        <v>1531700.9104000002</v>
      </c>
      <c r="K33" s="36">
        <f>J33/J31</f>
        <v>0.2</v>
      </c>
      <c r="L33" s="9">
        <f t="shared" si="24"/>
        <v>8000000.0000000009</v>
      </c>
      <c r="M33" s="36">
        <f>L33/L31</f>
        <v>0.19999999999999998</v>
      </c>
    </row>
    <row r="34" spans="1:13" x14ac:dyDescent="0.25">
      <c r="A34" s="1" t="s">
        <v>27</v>
      </c>
      <c r="B34" s="9">
        <f>F13+F19</f>
        <v>72530.865600000005</v>
      </c>
      <c r="C34" s="36">
        <f>B34/B31</f>
        <v>9.9999999999999992E-2</v>
      </c>
      <c r="D34" s="9">
        <f>J13+J19</f>
        <v>168614.14480000001</v>
      </c>
      <c r="E34" s="36">
        <f>B34/B31</f>
        <v>9.9999999999999992E-2</v>
      </c>
      <c r="F34" s="9">
        <f>N13+N19</f>
        <v>823365.67920000013</v>
      </c>
      <c r="G34" s="36">
        <f>F34/F31</f>
        <v>0.1</v>
      </c>
      <c r="H34" s="9">
        <f>R19+R13</f>
        <v>2169638.8552000001</v>
      </c>
      <c r="I34" s="36">
        <f>H34/H31</f>
        <v>0.1</v>
      </c>
      <c r="J34" s="9">
        <f>V19+V13</f>
        <v>765850.45520000008</v>
      </c>
      <c r="K34" s="36">
        <f>J34/J31</f>
        <v>0.1</v>
      </c>
      <c r="L34" s="9">
        <f t="shared" si="24"/>
        <v>4000000.0000000005</v>
      </c>
      <c r="M34" s="36">
        <f>L34/L31</f>
        <v>9.9999999999999992E-2</v>
      </c>
    </row>
  </sheetData>
  <mergeCells count="12">
    <mergeCell ref="S10:V10"/>
    <mergeCell ref="L2:O2"/>
    <mergeCell ref="B29:C29"/>
    <mergeCell ref="D29:E29"/>
    <mergeCell ref="F29:G29"/>
    <mergeCell ref="H29:I29"/>
    <mergeCell ref="J29:K29"/>
    <mergeCell ref="L29:M29"/>
    <mergeCell ref="C10:F10"/>
    <mergeCell ref="G10:J10"/>
    <mergeCell ref="K10:N10"/>
    <mergeCell ref="O10:R10"/>
  </mergeCells>
  <pageMargins left="0.7" right="0.7" top="0.75" bottom="0.75" header="0.3" footer="0.3"/>
  <ignoredErrors>
    <ignoredError sqref="D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def74-251f-42fc-9024-6df5c4e3f36b" xsi:nil="true"/>
    <lcf76f155ced4ddcb4097134ff3c332f xmlns="1ade1d93-9233-43d5-9b98-da0cbf1d2e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ACCEEE999F7848977B87A9F7B69648" ma:contentTypeVersion="10" ma:contentTypeDescription="Loo uus dokument" ma:contentTypeScope="" ma:versionID="f02672792ebe2cdb476847ce8f426007">
  <xsd:schema xmlns:xsd="http://www.w3.org/2001/XMLSchema" xmlns:xs="http://www.w3.org/2001/XMLSchema" xmlns:p="http://schemas.microsoft.com/office/2006/metadata/properties" xmlns:ns2="1ade1d93-9233-43d5-9b98-da0cbf1d2e2d" xmlns:ns3="08adef74-251f-42fc-9024-6df5c4e3f36b" targetNamespace="http://schemas.microsoft.com/office/2006/metadata/properties" ma:root="true" ma:fieldsID="5478142df6101b9c5f7ed8c62361669f" ns2:_="" ns3:_="">
    <xsd:import namespace="1ade1d93-9233-43d5-9b98-da0cbf1d2e2d"/>
    <xsd:import namespace="08adef74-251f-42fc-9024-6df5c4e3f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e1d93-9233-43d5-9b98-da0cbf1d2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def74-251f-42fc-9024-6df5c4e3f3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d2d6d2-f65b-4c89-ab29-d96283ed764a}" ma:internalName="TaxCatchAll" ma:showField="CatchAllData" ma:web="08adef74-251f-42fc-9024-6df5c4e3f3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49555-C5AB-49CE-9EF4-DEE67E5BD019}">
  <ds:schemaRefs>
    <ds:schemaRef ds:uri="http://schemas.microsoft.com/office/2006/metadata/properties"/>
    <ds:schemaRef ds:uri="http://schemas.microsoft.com/office/infopath/2007/PartnerControls"/>
    <ds:schemaRef ds:uri="08adef74-251f-42fc-9024-6df5c4e3f36b"/>
    <ds:schemaRef ds:uri="1ade1d93-9233-43d5-9b98-da0cbf1d2e2d"/>
  </ds:schemaRefs>
</ds:datastoreItem>
</file>

<file path=customXml/itemProps2.xml><?xml version="1.0" encoding="utf-8"?>
<ds:datastoreItem xmlns:ds="http://schemas.openxmlformats.org/officeDocument/2006/customXml" ds:itemID="{CBBC6965-89BE-4D88-865C-EDA757118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5862E-3F9A-4E44-B45F-0F62DCF5E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e1d93-9233-43d5-9b98-da0cbf1d2e2d"/>
    <ds:schemaRef ds:uri="08adef74-251f-42fc-9024-6df5c4e3f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Pille Lumi</dc:creator>
  <cp:keywords/>
  <dc:description/>
  <cp:lastModifiedBy>Piret Eelmets - SOM</cp:lastModifiedBy>
  <cp:revision/>
  <dcterms:created xsi:type="dcterms:W3CDTF">2023-08-22T19:17:50Z</dcterms:created>
  <dcterms:modified xsi:type="dcterms:W3CDTF">2026-08-18T07:53:16Z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0x01010028ACCEEE999F7848977B87A9F7B69648</vt:lpwstr>
  </property>
  <property fmtid="{D5CDD505-2E9C-101B-9397-08002B2CF9AE}" pid="3" name="_dlc_DocIdItemGuid">
    <vt:lpwstr>74b11400-c8d5-4bb3-83a3-84d15fd53ee2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2026-08-12T11:41:23Z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8d12043b-aeb0-422f-81be-6223fcee3224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10, 3, 0, 2</vt:lpwstr>
  </property>
  <property fmtid="{D5CDD505-2E9C-101B-9397-08002B2CF9AE}" pid="12" name="MediaServiceImageTags">
    <vt:lpwstr/>
  </property>
</Properties>
</file>